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10" windowWidth="21075" windowHeight="13065" activeTab="4"/>
  </bookViews>
  <sheets>
    <sheet name="Fin. analýza" sheetId="1" r:id="rId1"/>
    <sheet name="naše" sheetId="2" r:id="rId2"/>
    <sheet name="celkem" sheetId="3" r:id="rId3"/>
    <sheet name="kalkulace" sheetId="4" r:id="rId4"/>
    <sheet name="oficiální" sheetId="5" r:id="rId5"/>
  </sheets>
  <definedNames/>
  <calcPr fullCalcOnLoad="1"/>
</workbook>
</file>

<file path=xl/sharedStrings.xml><?xml version="1.0" encoding="utf-8"?>
<sst xmlns="http://schemas.openxmlformats.org/spreadsheetml/2006/main" count="149" uniqueCount="50">
  <si>
    <t>počet obyvatel</t>
  </si>
  <si>
    <t>směrné číslo</t>
  </si>
  <si>
    <t>příjem</t>
  </si>
  <si>
    <t>stočné</t>
  </si>
  <si>
    <t>náklady</t>
  </si>
  <si>
    <t>platba  VaK</t>
  </si>
  <si>
    <t>vodné</t>
  </si>
  <si>
    <t>VaK</t>
  </si>
  <si>
    <t>mzdy</t>
  </si>
  <si>
    <t>režie</t>
  </si>
  <si>
    <t>údržba</t>
  </si>
  <si>
    <t>odpisy</t>
  </si>
  <si>
    <t>voda</t>
  </si>
  <si>
    <t>kanál</t>
  </si>
  <si>
    <t>povinnost</t>
  </si>
  <si>
    <t>výnos</t>
  </si>
  <si>
    <t>reál</t>
  </si>
  <si>
    <t>sankce</t>
  </si>
  <si>
    <t>cena VaKu</t>
  </si>
  <si>
    <t>výnosy</t>
  </si>
  <si>
    <t>množství</t>
  </si>
  <si>
    <t xml:space="preserve">cena VaKu </t>
  </si>
  <si>
    <t>s DPH</t>
  </si>
  <si>
    <t>cena Vaku</t>
  </si>
  <si>
    <t>kanalizace</t>
  </si>
  <si>
    <t>celkem</t>
  </si>
  <si>
    <t>vodovod</t>
  </si>
  <si>
    <t>zisk</t>
  </si>
  <si>
    <t>smlouva</t>
  </si>
  <si>
    <t>smlouva + reál</t>
  </si>
  <si>
    <t>výše vodné !!!!!</t>
  </si>
  <si>
    <t>bez směrných čísel</t>
  </si>
  <si>
    <t>kalkulace</t>
  </si>
  <si>
    <t>bez DPH</t>
  </si>
  <si>
    <t>FA</t>
  </si>
  <si>
    <t>bez 10%</t>
  </si>
  <si>
    <t>Obec Dvory</t>
  </si>
  <si>
    <t>Dvory 3, 288 02 Nymburk</t>
  </si>
  <si>
    <t>IČ: 00239071</t>
  </si>
  <si>
    <t>cena za 1m3</t>
  </si>
  <si>
    <t>35 m3 / 1 osoba v domácnosti</t>
  </si>
  <si>
    <t>Kč/měs</t>
  </si>
  <si>
    <t>Kč/rok</t>
  </si>
  <si>
    <t>Kč/Q</t>
  </si>
  <si>
    <t>46,63 Kč/m3</t>
  </si>
  <si>
    <t>Stanovení cen pro vodné a stočné od 1.1.2017</t>
  </si>
  <si>
    <t>stočné včetně DPH</t>
  </si>
  <si>
    <t>vodné včetně DPH</t>
  </si>
  <si>
    <t>51,09 Kč/m3</t>
  </si>
  <si>
    <t>DIČ: CZ00239071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</si>
</sst>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\ &quot;Kč&quot;;[Red]#,##0\ &quot;Kč&quot;"/>
    <numFmt numFmtId="169" formatCode="#,##0.00\ &quot;Kč&quot;;[Red]#,##0.00\ &quot;Kč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7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169" fontId="8" fillId="0" borderId="5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D47" sqref="D47"/>
    </sheetView>
  </sheetViews>
  <sheetFormatPr defaultColWidth="9.140625" defaultRowHeight="12.75"/>
  <cols>
    <col min="1" max="1" width="10.140625" style="0" customWidth="1"/>
    <col min="4" max="4" width="10.28125" style="0" customWidth="1"/>
  </cols>
  <sheetData>
    <row r="1" ht="12.75">
      <c r="A1" s="1" t="s">
        <v>13</v>
      </c>
    </row>
    <row r="3" spans="1:10" ht="12.75">
      <c r="A3" t="s">
        <v>0</v>
      </c>
      <c r="C3">
        <v>550</v>
      </c>
      <c r="E3" t="s">
        <v>1</v>
      </c>
      <c r="G3">
        <v>35</v>
      </c>
      <c r="I3" t="s">
        <v>3</v>
      </c>
      <c r="J3">
        <v>41.93</v>
      </c>
    </row>
    <row r="5" spans="1:3" ht="12.75">
      <c r="A5" t="s">
        <v>2</v>
      </c>
      <c r="C5">
        <f>C3*G3*J3</f>
        <v>807152.5</v>
      </c>
    </row>
    <row r="6" ht="12.75">
      <c r="A6">
        <f>C3*G3*21.27</f>
        <v>409447.5</v>
      </c>
    </row>
    <row r="9" ht="12.75">
      <c r="A9" s="1"/>
    </row>
    <row r="10" spans="12:15" ht="12.75">
      <c r="L10" t="s">
        <v>14</v>
      </c>
      <c r="O10" t="s">
        <v>16</v>
      </c>
    </row>
    <row r="11" spans="1:15" ht="12.75">
      <c r="A11" t="s">
        <v>4</v>
      </c>
      <c r="C11" t="s">
        <v>5</v>
      </c>
      <c r="H11" t="s">
        <v>13</v>
      </c>
      <c r="I11">
        <v>24.46</v>
      </c>
      <c r="L11">
        <v>18000</v>
      </c>
      <c r="M11">
        <v>5000</v>
      </c>
      <c r="O11">
        <v>12000</v>
      </c>
    </row>
    <row r="13" spans="3:6" ht="12.75">
      <c r="C13" s="2" t="s">
        <v>17</v>
      </c>
      <c r="D13" s="2">
        <v>18000</v>
      </c>
      <c r="E13" s="2" t="s">
        <v>16</v>
      </c>
      <c r="F13" s="2">
        <v>12000</v>
      </c>
    </row>
    <row r="14" spans="1:5" ht="12.75">
      <c r="A14" t="s">
        <v>7</v>
      </c>
      <c r="C14">
        <f>L11*I11</f>
        <v>440280</v>
      </c>
      <c r="E14">
        <f>O11*I11</f>
        <v>293520</v>
      </c>
    </row>
    <row r="15" spans="1:5" ht="12.75">
      <c r="A15" t="s">
        <v>8</v>
      </c>
      <c r="C15">
        <v>80000</v>
      </c>
      <c r="E15">
        <v>80000</v>
      </c>
    </row>
    <row r="16" spans="1:5" ht="12.75">
      <c r="A16" t="s">
        <v>9</v>
      </c>
      <c r="C16">
        <v>5000</v>
      </c>
      <c r="E16">
        <v>5000</v>
      </c>
    </row>
    <row r="17" spans="1:5" ht="12.75">
      <c r="A17" t="s">
        <v>10</v>
      </c>
      <c r="C17">
        <v>161000</v>
      </c>
      <c r="E17">
        <v>161000</v>
      </c>
    </row>
    <row r="18" spans="1:5" ht="12.75">
      <c r="A18" t="s">
        <v>11</v>
      </c>
      <c r="C18">
        <v>85000</v>
      </c>
      <c r="E18">
        <v>85000</v>
      </c>
    </row>
    <row r="19" spans="3:5" ht="12.75">
      <c r="C19">
        <f>SUM(C14:C18)</f>
        <v>771280</v>
      </c>
      <c r="E19">
        <f>SUM(E14:E18)</f>
        <v>624520</v>
      </c>
    </row>
    <row r="21" spans="1:5" ht="12.75">
      <c r="A21" t="s">
        <v>15</v>
      </c>
      <c r="C21">
        <f>C5-C19</f>
        <v>35872.5</v>
      </c>
      <c r="E21">
        <f>C5-E19</f>
        <v>182632.5</v>
      </c>
    </row>
    <row r="23" ht="12.75">
      <c r="A23" s="1" t="s">
        <v>12</v>
      </c>
    </row>
    <row r="25" spans="1:3" ht="12.75">
      <c r="A25" t="s">
        <v>18</v>
      </c>
      <c r="C25">
        <v>29.35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U26" sqref="U26"/>
    </sheetView>
  </sheetViews>
  <sheetFormatPr defaultColWidth="9.140625" defaultRowHeight="12.75"/>
  <cols>
    <col min="1" max="1" width="10.140625" style="0" customWidth="1"/>
    <col min="4" max="4" width="10.28125" style="0" customWidth="1"/>
  </cols>
  <sheetData>
    <row r="1" ht="12.75">
      <c r="A1" s="1" t="s">
        <v>24</v>
      </c>
    </row>
    <row r="3" spans="1:12" ht="12.75">
      <c r="A3" t="s">
        <v>0</v>
      </c>
      <c r="C3">
        <v>550</v>
      </c>
      <c r="E3" t="s">
        <v>1</v>
      </c>
      <c r="G3">
        <v>35</v>
      </c>
      <c r="I3" s="1" t="s">
        <v>3</v>
      </c>
      <c r="J3" s="1">
        <v>41.93</v>
      </c>
      <c r="L3" t="s">
        <v>20</v>
      </c>
    </row>
    <row r="4" ht="12.75">
      <c r="L4">
        <v>19495</v>
      </c>
    </row>
    <row r="5" spans="1:3" ht="12.75">
      <c r="A5" s="1" t="s">
        <v>19</v>
      </c>
      <c r="C5" s="1">
        <f>C3*G3*J3</f>
        <v>807152.5</v>
      </c>
    </row>
    <row r="7" ht="12.75" hidden="1"/>
    <row r="8" ht="12.75" hidden="1"/>
    <row r="9" ht="12.75" hidden="1">
      <c r="A9" s="1"/>
    </row>
    <row r="11" ht="12.75">
      <c r="A11" s="1" t="s">
        <v>4</v>
      </c>
    </row>
    <row r="12" spans="1:6" ht="12.75">
      <c r="A12" t="s">
        <v>23</v>
      </c>
      <c r="C12">
        <v>21.27</v>
      </c>
      <c r="E12" s="1" t="s">
        <v>22</v>
      </c>
      <c r="F12" s="1">
        <v>24.46</v>
      </c>
    </row>
    <row r="13" spans="3:6" ht="12.75">
      <c r="C13" s="3" t="s">
        <v>17</v>
      </c>
      <c r="D13" s="2">
        <v>18000</v>
      </c>
      <c r="E13" s="3" t="s">
        <v>16</v>
      </c>
      <c r="F13" s="2">
        <v>15000</v>
      </c>
    </row>
    <row r="14" spans="1:5" ht="12.75">
      <c r="A14" t="s">
        <v>7</v>
      </c>
      <c r="C14">
        <f>D13*F12</f>
        <v>440280</v>
      </c>
      <c r="E14">
        <f>F13*F12</f>
        <v>366900</v>
      </c>
    </row>
    <row r="15" spans="1:5" ht="12.75">
      <c r="A15" t="s">
        <v>8</v>
      </c>
      <c r="C15">
        <v>80000</v>
      </c>
      <c r="E15">
        <v>80000</v>
      </c>
    </row>
    <row r="16" spans="1:5" ht="12.75">
      <c r="A16" t="s">
        <v>9</v>
      </c>
      <c r="C16">
        <v>42500</v>
      </c>
      <c r="E16">
        <v>42500</v>
      </c>
    </row>
    <row r="17" spans="1:5" ht="12.75">
      <c r="A17" t="s">
        <v>10</v>
      </c>
      <c r="C17">
        <v>161000</v>
      </c>
      <c r="E17">
        <v>161000</v>
      </c>
    </row>
    <row r="18" spans="1:5" ht="12.75">
      <c r="A18" t="s">
        <v>11</v>
      </c>
      <c r="C18">
        <v>85000</v>
      </c>
      <c r="E18">
        <v>85000</v>
      </c>
    </row>
    <row r="19" spans="3:5" ht="12.75">
      <c r="C19">
        <f>SUM(C14:C18)</f>
        <v>808780</v>
      </c>
      <c r="E19">
        <f>SUM(E14:E18)</f>
        <v>735400</v>
      </c>
    </row>
    <row r="21" spans="1:5" ht="12.75">
      <c r="A21" s="1" t="s">
        <v>2</v>
      </c>
      <c r="C21">
        <f>C5-C19</f>
        <v>-1627.5</v>
      </c>
      <c r="E21">
        <f>C5-E19</f>
        <v>71752.5</v>
      </c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2.75">
      <c r="A23" s="1" t="s">
        <v>12</v>
      </c>
    </row>
    <row r="24" ht="12.75">
      <c r="A24" s="1"/>
    </row>
    <row r="25" spans="1:12" ht="12.75">
      <c r="A25" s="1" t="s">
        <v>19</v>
      </c>
      <c r="C25" s="1">
        <f>L26*J29</f>
        <v>271629.795</v>
      </c>
      <c r="L25" t="s">
        <v>20</v>
      </c>
    </row>
    <row r="26" spans="1:12" ht="12.75">
      <c r="A26" s="1"/>
      <c r="L26">
        <v>6013.5</v>
      </c>
    </row>
    <row r="27" ht="12.75">
      <c r="A27" s="1"/>
    </row>
    <row r="28" ht="12.75">
      <c r="A28" s="1" t="s">
        <v>4</v>
      </c>
    </row>
    <row r="29" spans="1:10" ht="12.75">
      <c r="A29" t="s">
        <v>21</v>
      </c>
      <c r="C29">
        <v>25.53</v>
      </c>
      <c r="E29" s="1" t="s">
        <v>22</v>
      </c>
      <c r="F29" s="1">
        <v>29.35</v>
      </c>
      <c r="I29" s="1" t="s">
        <v>6</v>
      </c>
      <c r="J29" s="1">
        <v>45.17</v>
      </c>
    </row>
    <row r="30" ht="12.75" hidden="1"/>
    <row r="31" spans="1:6" ht="12.75">
      <c r="A31" s="1"/>
      <c r="C31" s="3" t="s">
        <v>17</v>
      </c>
      <c r="D31" s="2">
        <v>5000</v>
      </c>
      <c r="E31" s="3" t="s">
        <v>16</v>
      </c>
      <c r="F31" s="2">
        <v>6013.5</v>
      </c>
    </row>
    <row r="32" ht="12.75" hidden="1"/>
    <row r="33" spans="1:5" ht="12.75">
      <c r="A33" t="s">
        <v>7</v>
      </c>
      <c r="C33">
        <f>D31*F29</f>
        <v>146750</v>
      </c>
      <c r="E33">
        <f>F31*F29</f>
        <v>176496.225</v>
      </c>
    </row>
    <row r="34" spans="1:5" ht="12.75">
      <c r="A34" t="s">
        <v>8</v>
      </c>
      <c r="C34">
        <v>50000</v>
      </c>
      <c r="E34">
        <v>50000</v>
      </c>
    </row>
    <row r="35" spans="1:5" ht="12.75">
      <c r="A35" t="s">
        <v>9</v>
      </c>
      <c r="C35">
        <v>42500</v>
      </c>
      <c r="E35">
        <v>12000</v>
      </c>
    </row>
    <row r="36" spans="1:5" ht="12.75">
      <c r="A36" t="s">
        <v>10</v>
      </c>
      <c r="C36">
        <v>110000</v>
      </c>
      <c r="E36">
        <v>10000</v>
      </c>
    </row>
    <row r="37" spans="1:5" ht="12.75">
      <c r="A37" t="s">
        <v>11</v>
      </c>
      <c r="C37">
        <v>85000</v>
      </c>
      <c r="E37">
        <v>85000</v>
      </c>
    </row>
    <row r="38" spans="3:5" ht="12.75">
      <c r="C38">
        <f>SUM(C33:C37)</f>
        <v>434250</v>
      </c>
      <c r="E38">
        <f>SUM(E33:E37)</f>
        <v>333496.225</v>
      </c>
    </row>
    <row r="40" spans="1:5" ht="12.75">
      <c r="A40" s="1" t="s">
        <v>2</v>
      </c>
      <c r="C40">
        <f>C25-C38</f>
        <v>-162620.20500000002</v>
      </c>
      <c r="E40">
        <f>C25-E38</f>
        <v>-61866.42999999999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7">
      <selection activeCell="Q37" sqref="Q37"/>
    </sheetView>
  </sheetViews>
  <sheetFormatPr defaultColWidth="9.140625" defaultRowHeight="12.75"/>
  <cols>
    <col min="1" max="1" width="10.140625" style="7" customWidth="1"/>
    <col min="2" max="2" width="11.7109375" style="7" bestFit="1" customWidth="1"/>
    <col min="3" max="3" width="10.7109375" style="7" bestFit="1" customWidth="1"/>
    <col min="4" max="4" width="10.28125" style="7" customWidth="1"/>
    <col min="5" max="5" width="14.421875" style="7" customWidth="1"/>
    <col min="6" max="7" width="9.28125" style="7" bestFit="1" customWidth="1"/>
    <col min="8" max="9" width="9.140625" style="7" customWidth="1"/>
    <col min="10" max="10" width="9.28125" style="7" bestFit="1" customWidth="1"/>
    <col min="11" max="11" width="9.140625" style="7" customWidth="1"/>
    <col min="12" max="12" width="13.421875" style="7" customWidth="1"/>
    <col min="13" max="16" width="9.140625" style="7" customWidth="1"/>
    <col min="17" max="18" width="10.00390625" style="7" bestFit="1" customWidth="1"/>
    <col min="19" max="16384" width="9.140625" style="7" customWidth="1"/>
  </cols>
  <sheetData>
    <row r="1" ht="12.75">
      <c r="A1" s="6" t="s">
        <v>24</v>
      </c>
    </row>
    <row r="2" ht="12.75" hidden="1"/>
    <row r="3" spans="1:12" ht="12.75">
      <c r="A3" s="7" t="s">
        <v>0</v>
      </c>
      <c r="C3" s="7">
        <v>550</v>
      </c>
      <c r="E3" s="7" t="s">
        <v>1</v>
      </c>
      <c r="G3" s="7">
        <v>35</v>
      </c>
      <c r="I3" s="6" t="s">
        <v>3</v>
      </c>
      <c r="J3" s="5">
        <v>45.09</v>
      </c>
      <c r="L3" s="7" t="s">
        <v>20</v>
      </c>
    </row>
    <row r="4" ht="12.75">
      <c r="L4" s="7">
        <f>C3*G3</f>
        <v>19250</v>
      </c>
    </row>
    <row r="5" spans="1:3" ht="12.75">
      <c r="A5" s="6" t="s">
        <v>19</v>
      </c>
      <c r="C5" s="6">
        <f>C3*G3*J3</f>
        <v>867982.5000000001</v>
      </c>
    </row>
    <row r="7" ht="12.75" hidden="1"/>
    <row r="8" ht="12.75" hidden="1"/>
    <row r="9" ht="12.75" hidden="1">
      <c r="A9" s="6"/>
    </row>
    <row r="10" ht="12.75" hidden="1"/>
    <row r="11" ht="12.75">
      <c r="A11" s="6" t="s">
        <v>4</v>
      </c>
    </row>
    <row r="12" spans="1:9" ht="15.75">
      <c r="A12" s="7" t="s">
        <v>23</v>
      </c>
      <c r="C12" s="11">
        <v>21.27</v>
      </c>
      <c r="E12" s="6" t="s">
        <v>22</v>
      </c>
      <c r="F12" s="5">
        <v>24.46</v>
      </c>
      <c r="I12" s="13">
        <v>3.19</v>
      </c>
    </row>
    <row r="13" spans="3:17" ht="12.75">
      <c r="C13" s="8" t="s">
        <v>17</v>
      </c>
      <c r="D13" s="9">
        <v>18000</v>
      </c>
      <c r="E13" s="8" t="s">
        <v>16</v>
      </c>
      <c r="F13" s="9">
        <v>15000</v>
      </c>
      <c r="G13" s="7">
        <v>15500</v>
      </c>
      <c r="I13" s="7">
        <f>I12*F13</f>
        <v>47850</v>
      </c>
      <c r="N13" s="7" t="s">
        <v>3</v>
      </c>
      <c r="P13" s="7" t="s">
        <v>7</v>
      </c>
      <c r="Q13" s="7">
        <v>366900</v>
      </c>
    </row>
    <row r="14" spans="3:17" ht="12.75">
      <c r="C14" s="8"/>
      <c r="D14" s="9"/>
      <c r="E14" s="8"/>
      <c r="F14" s="9"/>
      <c r="G14" s="7">
        <f>G13*F12</f>
        <v>379130</v>
      </c>
      <c r="P14" s="7" t="s">
        <v>8</v>
      </c>
      <c r="Q14" s="7">
        <v>126000</v>
      </c>
    </row>
    <row r="15" spans="1:17" ht="12.75">
      <c r="A15" s="7" t="s">
        <v>7</v>
      </c>
      <c r="C15" s="7">
        <f>D13*F12</f>
        <v>440280</v>
      </c>
      <c r="E15" s="7">
        <f>F13*F12</f>
        <v>366900</v>
      </c>
      <c r="P15" s="7" t="s">
        <v>9</v>
      </c>
      <c r="Q15" s="7">
        <v>75000</v>
      </c>
    </row>
    <row r="16" spans="1:17" ht="12.75">
      <c r="A16" s="7" t="s">
        <v>8</v>
      </c>
      <c r="C16" s="7">
        <v>80000</v>
      </c>
      <c r="E16" s="7">
        <v>126000</v>
      </c>
      <c r="P16" s="7" t="s">
        <v>10</v>
      </c>
      <c r="Q16" s="7">
        <v>150000</v>
      </c>
    </row>
    <row r="17" spans="1:17" ht="12.75">
      <c r="A17" s="7" t="s">
        <v>9</v>
      </c>
      <c r="C17" s="7">
        <v>68000</v>
      </c>
      <c r="E17" s="7">
        <v>75000</v>
      </c>
      <c r="P17" s="7" t="s">
        <v>11</v>
      </c>
      <c r="Q17" s="7">
        <v>150000</v>
      </c>
    </row>
    <row r="18" spans="1:19" ht="12.75">
      <c r="A18" s="7" t="s">
        <v>10</v>
      </c>
      <c r="C18" s="7">
        <v>150000</v>
      </c>
      <c r="E18" s="7">
        <v>150000</v>
      </c>
      <c r="P18" s="6" t="s">
        <v>25</v>
      </c>
      <c r="Q18" s="6">
        <f>SUM(Q13:Q17)</f>
        <v>867900</v>
      </c>
      <c r="S18" s="13"/>
    </row>
    <row r="19" spans="1:5" ht="12.75">
      <c r="A19" s="7" t="s">
        <v>11</v>
      </c>
      <c r="C19" s="7">
        <v>119000</v>
      </c>
      <c r="E19" s="7">
        <v>150000</v>
      </c>
    </row>
    <row r="20" spans="3:19" ht="23.25">
      <c r="C20" s="7">
        <f>SUM(C15:C19)</f>
        <v>857280</v>
      </c>
      <c r="E20" s="7">
        <f>SUM(E15:E19)</f>
        <v>867900</v>
      </c>
      <c r="P20" s="7" t="s">
        <v>33</v>
      </c>
      <c r="Q20" s="18">
        <f>Q18/L4</f>
        <v>45.08571428571429</v>
      </c>
      <c r="S20" s="13"/>
    </row>
    <row r="22" spans="1:17" ht="12.75">
      <c r="A22" s="6" t="s">
        <v>27</v>
      </c>
      <c r="C22" s="7">
        <f>C5-C20</f>
        <v>10702.500000000116</v>
      </c>
      <c r="E22" s="7">
        <f>C5-E20</f>
        <v>82.50000000011642</v>
      </c>
      <c r="P22" s="7" t="s">
        <v>22</v>
      </c>
      <c r="Q22" s="13">
        <f>Q20*1.15</f>
        <v>51.848571428571425</v>
      </c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6"/>
      <c r="N23" s="16"/>
    </row>
    <row r="24" ht="12.75">
      <c r="A24" s="6" t="s">
        <v>12</v>
      </c>
    </row>
    <row r="25" ht="12.75">
      <c r="A25" s="6"/>
    </row>
    <row r="26" spans="1:12" ht="12.75">
      <c r="A26" s="6" t="s">
        <v>19</v>
      </c>
      <c r="C26" s="6">
        <f>L27*J30</f>
        <v>251940</v>
      </c>
      <c r="L26" s="7" t="s">
        <v>20</v>
      </c>
    </row>
    <row r="27" spans="1:12" ht="12.75">
      <c r="A27" s="6"/>
      <c r="L27" s="13">
        <v>6000</v>
      </c>
    </row>
    <row r="28" ht="12.75">
      <c r="A28" s="6"/>
    </row>
    <row r="29" spans="1:12" ht="12.75">
      <c r="A29" s="6" t="s">
        <v>4</v>
      </c>
      <c r="L29" s="9" t="s">
        <v>30</v>
      </c>
    </row>
    <row r="30" spans="1:12" ht="15.75">
      <c r="A30" s="7" t="s">
        <v>21</v>
      </c>
      <c r="C30" s="11">
        <v>25.53</v>
      </c>
      <c r="E30" s="6" t="s">
        <v>22</v>
      </c>
      <c r="F30" s="5">
        <v>29.35</v>
      </c>
      <c r="I30" s="6" t="s">
        <v>6</v>
      </c>
      <c r="J30" s="5">
        <v>41.99</v>
      </c>
      <c r="L30" s="12">
        <v>52.8</v>
      </c>
    </row>
    <row r="31" ht="12.75" hidden="1"/>
    <row r="32" spans="1:17" ht="12.75">
      <c r="A32" s="6"/>
      <c r="C32" s="8" t="s">
        <v>17</v>
      </c>
      <c r="D32" s="9">
        <v>5000</v>
      </c>
      <c r="E32" s="8" t="s">
        <v>16</v>
      </c>
      <c r="F32" s="17">
        <v>6013.5</v>
      </c>
      <c r="N32" s="7" t="s">
        <v>6</v>
      </c>
      <c r="P32" s="7" t="s">
        <v>7</v>
      </c>
      <c r="Q32" s="7">
        <v>176100</v>
      </c>
    </row>
    <row r="33" ht="12.75" hidden="1">
      <c r="P33" s="7" t="s">
        <v>8</v>
      </c>
    </row>
    <row r="34" spans="1:17" ht="12.75">
      <c r="A34" s="7" t="s">
        <v>7</v>
      </c>
      <c r="C34" s="7">
        <f>D32*F30</f>
        <v>146750</v>
      </c>
      <c r="E34" s="7">
        <f>F32*F30</f>
        <v>176496.225</v>
      </c>
      <c r="P34" s="7" t="s">
        <v>8</v>
      </c>
      <c r="Q34" s="7">
        <v>6000</v>
      </c>
    </row>
    <row r="35" spans="1:17" ht="12.75">
      <c r="A35" s="7" t="s">
        <v>8</v>
      </c>
      <c r="C35" s="7">
        <v>50000</v>
      </c>
      <c r="E35" s="7">
        <v>6000</v>
      </c>
      <c r="P35" s="7" t="s">
        <v>9</v>
      </c>
      <c r="Q35" s="7">
        <v>6000</v>
      </c>
    </row>
    <row r="36" spans="1:17" ht="12.75">
      <c r="A36" s="7" t="s">
        <v>9</v>
      </c>
      <c r="C36" s="7">
        <v>12000</v>
      </c>
      <c r="E36" s="7">
        <v>6000</v>
      </c>
      <c r="P36" s="7" t="s">
        <v>10</v>
      </c>
      <c r="Q36" s="7">
        <v>8000</v>
      </c>
    </row>
    <row r="37" spans="1:17" ht="12.75">
      <c r="A37" s="7" t="s">
        <v>10</v>
      </c>
      <c r="C37" s="7">
        <v>20000</v>
      </c>
      <c r="E37" s="7">
        <v>9000</v>
      </c>
      <c r="P37" s="7" t="s">
        <v>11</v>
      </c>
      <c r="Q37" s="7">
        <v>55000</v>
      </c>
    </row>
    <row r="38" spans="1:19" ht="12.75">
      <c r="A38" s="7" t="s">
        <v>11</v>
      </c>
      <c r="C38" s="7">
        <v>51000</v>
      </c>
      <c r="E38" s="7">
        <v>55000</v>
      </c>
      <c r="P38" s="6" t="s">
        <v>25</v>
      </c>
      <c r="Q38" s="6">
        <f>SUM(Q32:Q37)</f>
        <v>251100</v>
      </c>
      <c r="R38" s="6"/>
      <c r="S38" s="13"/>
    </row>
    <row r="39" spans="3:5" ht="12.75">
      <c r="C39" s="7">
        <f>SUM(C34:C38)</f>
        <v>279750</v>
      </c>
      <c r="E39" s="7">
        <f>SUM(E34:E38)</f>
        <v>252496.225</v>
      </c>
    </row>
    <row r="40" spans="16:18" ht="23.25">
      <c r="P40" s="7" t="s">
        <v>33</v>
      </c>
      <c r="Q40" s="18">
        <f>Q38/L27</f>
        <v>41.85</v>
      </c>
      <c r="R40" s="18"/>
    </row>
    <row r="41" spans="1:5" ht="12.75">
      <c r="A41" s="6" t="s">
        <v>27</v>
      </c>
      <c r="C41" s="7">
        <f>C26-C39</f>
        <v>-27810</v>
      </c>
      <c r="E41" s="7">
        <f>C26-E39</f>
        <v>-556.2250000000058</v>
      </c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P42" s="7" t="s">
        <v>22</v>
      </c>
      <c r="Q42" s="13">
        <f>Q40*1.15</f>
        <v>48.1275</v>
      </c>
      <c r="R42" s="13"/>
    </row>
    <row r="43" ht="18">
      <c r="A43" s="14" t="s">
        <v>25</v>
      </c>
    </row>
    <row r="44" ht="12.75" hidden="1"/>
    <row r="45" ht="12.75">
      <c r="A45" s="7" t="s">
        <v>19</v>
      </c>
    </row>
    <row r="46" spans="1:12" ht="12.75">
      <c r="A46" s="7" t="s">
        <v>24</v>
      </c>
      <c r="B46" s="7">
        <f>J3*C3*G3</f>
        <v>867982.5000000001</v>
      </c>
      <c r="L46" s="7">
        <v>807153</v>
      </c>
    </row>
    <row r="47" spans="1:12" ht="12.75">
      <c r="A47" s="7" t="s">
        <v>12</v>
      </c>
      <c r="B47" s="7">
        <f>L27*J30</f>
        <v>251940</v>
      </c>
      <c r="L47" s="7">
        <f>L30*D60</f>
        <v>322238.39999999997</v>
      </c>
    </row>
    <row r="48" spans="2:12" ht="12.75">
      <c r="B48" s="6">
        <f>SUM(B46:B47)</f>
        <v>1119922.5</v>
      </c>
      <c r="H48" s="6">
        <v>25</v>
      </c>
      <c r="L48" s="6">
        <f>SUM(L46:L47)</f>
        <v>1129391.4</v>
      </c>
    </row>
    <row r="50" spans="1:5" ht="12.75">
      <c r="A50" s="7" t="s">
        <v>4</v>
      </c>
      <c r="C50" s="7" t="s">
        <v>28</v>
      </c>
      <c r="D50" s="7" t="s">
        <v>16</v>
      </c>
      <c r="E50" s="7" t="s">
        <v>29</v>
      </c>
    </row>
    <row r="51" spans="2:10" ht="12.75">
      <c r="B51" s="7" t="s">
        <v>20</v>
      </c>
      <c r="C51" s="9">
        <v>18000</v>
      </c>
      <c r="D51" s="9">
        <v>15000</v>
      </c>
      <c r="J51" s="7">
        <f>C58+D66</f>
        <v>1169403.05</v>
      </c>
    </row>
    <row r="52" ht="12.75">
      <c r="A52" s="6" t="s">
        <v>24</v>
      </c>
    </row>
    <row r="53" spans="1:4" ht="12.75">
      <c r="A53" s="7" t="s">
        <v>7</v>
      </c>
      <c r="C53" s="7">
        <f>C51*F12</f>
        <v>440280</v>
      </c>
      <c r="D53" s="7">
        <f>D51*F12</f>
        <v>366900</v>
      </c>
    </row>
    <row r="54" spans="1:4" ht="12.75">
      <c r="A54" s="7" t="s">
        <v>8</v>
      </c>
      <c r="C54" s="7">
        <v>80000</v>
      </c>
      <c r="D54" s="7">
        <v>80000</v>
      </c>
    </row>
    <row r="55" spans="1:4" ht="12.75">
      <c r="A55" s="7" t="s">
        <v>9</v>
      </c>
      <c r="C55" s="7">
        <v>68000</v>
      </c>
      <c r="D55" s="7">
        <v>68000</v>
      </c>
    </row>
    <row r="56" spans="1:4" ht="12.75">
      <c r="A56" s="7" t="s">
        <v>10</v>
      </c>
      <c r="C56" s="7">
        <v>150000</v>
      </c>
      <c r="D56" s="7">
        <v>150000</v>
      </c>
    </row>
    <row r="57" spans="1:4" ht="12.75">
      <c r="A57" s="7" t="s">
        <v>11</v>
      </c>
      <c r="C57" s="7">
        <v>119000</v>
      </c>
      <c r="D57" s="7">
        <v>119000</v>
      </c>
    </row>
    <row r="58" spans="3:4" ht="12.75">
      <c r="C58" s="7">
        <f>SUM(C53:C57)</f>
        <v>857280</v>
      </c>
      <c r="D58" s="7">
        <f>SUM(D53:D57)</f>
        <v>783900</v>
      </c>
    </row>
    <row r="60" spans="1:4" ht="12.75">
      <c r="A60" s="6" t="s">
        <v>26</v>
      </c>
      <c r="C60" s="9">
        <v>5000</v>
      </c>
      <c r="D60" s="9">
        <v>6103</v>
      </c>
    </row>
    <row r="61" spans="1:8" ht="12.75">
      <c r="A61" s="7" t="s">
        <v>7</v>
      </c>
      <c r="C61" s="7">
        <f>C60*F30</f>
        <v>146750</v>
      </c>
      <c r="D61" s="7">
        <f>D60*F30</f>
        <v>179123.05000000002</v>
      </c>
      <c r="H61" s="7">
        <f>D60*H48</f>
        <v>152575</v>
      </c>
    </row>
    <row r="62" spans="1:11" ht="12.75">
      <c r="A62" s="7" t="s">
        <v>8</v>
      </c>
      <c r="C62" s="7">
        <v>50000</v>
      </c>
      <c r="D62" s="7">
        <v>50000</v>
      </c>
      <c r="H62" s="7">
        <v>50000</v>
      </c>
      <c r="K62" s="7">
        <v>50000</v>
      </c>
    </row>
    <row r="63" spans="1:11" ht="12.75">
      <c r="A63" s="7" t="s">
        <v>9</v>
      </c>
      <c r="C63" s="7">
        <v>12000</v>
      </c>
      <c r="D63" s="7">
        <v>12000</v>
      </c>
      <c r="H63" s="7">
        <v>12000</v>
      </c>
      <c r="K63" s="7">
        <v>12000</v>
      </c>
    </row>
    <row r="64" spans="1:11" ht="12.75">
      <c r="A64" s="7" t="s">
        <v>10</v>
      </c>
      <c r="C64" s="7">
        <v>20000</v>
      </c>
      <c r="D64" s="7">
        <v>20000</v>
      </c>
      <c r="H64" s="7">
        <v>20000</v>
      </c>
      <c r="K64" s="7">
        <v>20000</v>
      </c>
    </row>
    <row r="65" spans="1:11" ht="12.75">
      <c r="A65" s="7" t="s">
        <v>11</v>
      </c>
      <c r="C65" s="7">
        <v>51000</v>
      </c>
      <c r="D65" s="7">
        <v>51000</v>
      </c>
      <c r="H65" s="7">
        <v>51000</v>
      </c>
      <c r="K65" s="7">
        <v>51000</v>
      </c>
    </row>
    <row r="66" spans="3:11" ht="12.75">
      <c r="C66" s="7">
        <f>SUM(C61:C65)</f>
        <v>279750</v>
      </c>
      <c r="D66" s="7">
        <f>SUM(D61:D65)</f>
        <v>312123.05000000005</v>
      </c>
      <c r="H66" s="7">
        <f>SUM(H61:H65)</f>
        <v>285575</v>
      </c>
      <c r="K66" s="7">
        <f>SUM(K62:K65)</f>
        <v>133000</v>
      </c>
    </row>
    <row r="68" spans="3:12" ht="12.75">
      <c r="C68" s="7">
        <f>C58+C66</f>
        <v>1137030</v>
      </c>
      <c r="D68" s="7">
        <f>D58+D66</f>
        <v>1096023.05</v>
      </c>
      <c r="E68" s="7">
        <f>C58+D66</f>
        <v>1169403.05</v>
      </c>
      <c r="H68" s="7">
        <f>C58+H66</f>
        <v>1142855</v>
      </c>
      <c r="L68" s="7">
        <f>C58+D66</f>
        <v>1169403.05</v>
      </c>
    </row>
    <row r="70" spans="1:12" ht="12.75">
      <c r="A70" s="7" t="s">
        <v>27</v>
      </c>
      <c r="C70" s="7">
        <f>B48-C68</f>
        <v>-17107.5</v>
      </c>
      <c r="D70" s="7">
        <f>B48-D68</f>
        <v>23899.449999999953</v>
      </c>
      <c r="E70" s="7">
        <f>B48-E68</f>
        <v>-49480.55000000005</v>
      </c>
      <c r="H70" s="7">
        <f>B48-H68</f>
        <v>-22932.5</v>
      </c>
      <c r="L70" s="7">
        <f>L48-L68</f>
        <v>-40011.65000000014</v>
      </c>
    </row>
    <row r="72" ht="12.75" hidden="1"/>
    <row r="73" ht="12.75" hidden="1"/>
    <row r="74" ht="15.75">
      <c r="A74" s="15" t="s">
        <v>31</v>
      </c>
    </row>
    <row r="75" ht="12.75">
      <c r="L75" s="7">
        <v>12000</v>
      </c>
    </row>
    <row r="76" spans="1:2" ht="12.75">
      <c r="A76" s="7" t="s">
        <v>19</v>
      </c>
      <c r="B76" s="7">
        <f>L75*J3</f>
        <v>541080</v>
      </c>
    </row>
    <row r="78" spans="1:2" ht="12.75">
      <c r="A78" s="7" t="s">
        <v>4</v>
      </c>
      <c r="B78" s="7">
        <v>783900</v>
      </c>
    </row>
    <row r="80" spans="1:2" ht="12.75">
      <c r="A80" s="7" t="s">
        <v>27</v>
      </c>
      <c r="B80" s="7">
        <f>B76-B78</f>
        <v>-242820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H31" sqref="H31"/>
    </sheetView>
  </sheetViews>
  <sheetFormatPr defaultColWidth="9.140625" defaultRowHeight="12.75"/>
  <sheetData>
    <row r="2" spans="1:10" ht="12.75">
      <c r="A2" t="s">
        <v>32</v>
      </c>
      <c r="J2">
        <f>550*35</f>
        <v>19250</v>
      </c>
    </row>
    <row r="4" spans="1:8" ht="12.75">
      <c r="A4" s="7"/>
      <c r="B4" s="7">
        <v>366900</v>
      </c>
      <c r="C4" s="7"/>
      <c r="D4" s="7"/>
      <c r="E4" s="7"/>
      <c r="F4" s="7"/>
      <c r="G4" s="7"/>
      <c r="H4" s="7"/>
    </row>
    <row r="5" spans="1:8" ht="12.75">
      <c r="A5" s="7"/>
      <c r="B5" s="7">
        <v>71000</v>
      </c>
      <c r="C5" s="7"/>
      <c r="D5" s="7"/>
      <c r="E5" s="7"/>
      <c r="F5" s="7"/>
      <c r="G5" s="7"/>
      <c r="H5" s="7"/>
    </row>
    <row r="6" spans="1:8" ht="12.75">
      <c r="A6" s="7"/>
      <c r="B6" s="7">
        <v>68000</v>
      </c>
      <c r="C6" s="7"/>
      <c r="D6" s="7"/>
      <c r="E6" s="7"/>
      <c r="F6" s="7"/>
      <c r="G6" s="7"/>
      <c r="H6" s="7"/>
    </row>
    <row r="7" spans="1:8" ht="12.75">
      <c r="A7" s="7"/>
      <c r="B7" s="7">
        <v>150000</v>
      </c>
      <c r="C7" s="7"/>
      <c r="D7" s="7"/>
      <c r="E7" s="7"/>
      <c r="F7" s="7"/>
      <c r="G7" s="7"/>
      <c r="H7" s="7"/>
    </row>
    <row r="8" spans="1:8" ht="12.75">
      <c r="A8" s="7"/>
      <c r="B8" s="7">
        <v>150000</v>
      </c>
      <c r="C8" s="7"/>
      <c r="D8" s="7"/>
      <c r="E8" s="7"/>
      <c r="F8" s="7"/>
      <c r="G8" s="7"/>
      <c r="H8" s="7"/>
    </row>
    <row r="9" spans="1:8" ht="12.75">
      <c r="A9" s="7"/>
      <c r="B9" s="7">
        <f>SUM(B4:B8)</f>
        <v>805900</v>
      </c>
      <c r="C9" s="7"/>
      <c r="D9" s="13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13">
        <f>B9/J2</f>
        <v>41.86493506493507</v>
      </c>
      <c r="C11" s="7"/>
      <c r="D11" s="13">
        <f>B13-B11</f>
        <v>6.279740259740258</v>
      </c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 t="e">
        <f>B13*#REF!</f>
        <v>#REF!</v>
      </c>
      <c r="H12" s="7"/>
    </row>
    <row r="13" spans="1:8" ht="12.75">
      <c r="A13" s="7"/>
      <c r="B13" s="13">
        <f>B11*1.15</f>
        <v>48.144675324675326</v>
      </c>
      <c r="C13" s="7"/>
      <c r="D13" s="7" t="e">
        <f>D11*#REF!</f>
        <v>#REF!</v>
      </c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 t="e">
        <f>D13-#REF!</f>
        <v>#REF!</v>
      </c>
      <c r="E15" s="7"/>
      <c r="F15" s="7"/>
      <c r="G15" s="7" t="e">
        <f>G12-D15</f>
        <v>#REF!</v>
      </c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0" ht="12.75">
      <c r="A21" s="7"/>
      <c r="B21" s="7"/>
      <c r="C21" s="7"/>
      <c r="D21" s="7"/>
      <c r="E21" s="7"/>
      <c r="F21" s="7"/>
      <c r="G21" s="7"/>
      <c r="H21" s="7"/>
      <c r="J21">
        <v>6013.5</v>
      </c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>
        <v>176496</v>
      </c>
      <c r="C23" s="7">
        <v>176496</v>
      </c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 t="s">
        <v>34</v>
      </c>
    </row>
    <row r="25" spans="1:8" ht="12.75">
      <c r="A25" s="7"/>
      <c r="B25" s="7">
        <v>50000</v>
      </c>
      <c r="C25" s="7">
        <v>16000</v>
      </c>
      <c r="D25" s="7"/>
      <c r="E25" s="7"/>
      <c r="F25" s="7"/>
      <c r="G25" s="7"/>
      <c r="H25" s="7"/>
    </row>
    <row r="26" spans="1:8" ht="12.75">
      <c r="A26" s="7"/>
      <c r="B26" s="7">
        <v>12000</v>
      </c>
      <c r="C26" s="7">
        <v>12000</v>
      </c>
      <c r="D26" s="7"/>
      <c r="E26" s="7"/>
      <c r="F26" s="7"/>
      <c r="G26" s="7"/>
      <c r="H26" s="7"/>
    </row>
    <row r="27" spans="1:8" ht="12.75">
      <c r="A27" s="7"/>
      <c r="B27" s="7">
        <v>20000</v>
      </c>
      <c r="C27" s="7">
        <v>12000</v>
      </c>
      <c r="D27" s="7"/>
      <c r="E27" s="7"/>
      <c r="F27" s="7"/>
      <c r="G27" s="7"/>
      <c r="H27" s="7"/>
    </row>
    <row r="28" spans="1:8" ht="12.75">
      <c r="A28" s="7"/>
      <c r="B28" s="7">
        <v>75000</v>
      </c>
      <c r="C28" s="7">
        <v>55000</v>
      </c>
      <c r="D28" s="7"/>
      <c r="E28" s="7"/>
      <c r="F28" s="7"/>
      <c r="G28" s="7"/>
      <c r="H28" s="7"/>
    </row>
    <row r="29" spans="1:8" ht="12.75">
      <c r="A29" s="7"/>
      <c r="B29" s="7">
        <f>SUM(B23:B28)</f>
        <v>333496</v>
      </c>
      <c r="C29" s="7">
        <f>SUM(C23:C28)</f>
        <v>271496</v>
      </c>
      <c r="D29" s="13"/>
      <c r="E29" s="7"/>
      <c r="F29" s="7"/>
      <c r="G29" s="7"/>
      <c r="H29" s="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 t="s">
        <v>33</v>
      </c>
      <c r="B31" s="13">
        <f>B29/J21</f>
        <v>55.45788642221668</v>
      </c>
      <c r="C31" s="13">
        <f>C29/J21</f>
        <v>45.147750893822234</v>
      </c>
      <c r="D31" s="7"/>
      <c r="E31" s="7"/>
      <c r="F31" s="7"/>
      <c r="G31" s="7"/>
      <c r="H31" s="13">
        <v>46.51</v>
      </c>
    </row>
    <row r="32" spans="1:8" ht="12.75">
      <c r="A32" s="7"/>
      <c r="B32" s="7"/>
      <c r="C32" s="7"/>
      <c r="D32" s="7"/>
      <c r="E32" s="7"/>
      <c r="F32" s="7"/>
      <c r="G32" s="7"/>
      <c r="H32" s="7" t="s">
        <v>35</v>
      </c>
    </row>
    <row r="33" spans="1:8" ht="12.75">
      <c r="A33" s="7" t="s">
        <v>22</v>
      </c>
      <c r="B33" s="13">
        <f>B31*1.15</f>
        <v>63.77656938554918</v>
      </c>
      <c r="C33" s="13">
        <f>C31*1.15</f>
        <v>51.91991352789557</v>
      </c>
      <c r="D33" s="7"/>
      <c r="E33" s="7"/>
      <c r="F33" s="7"/>
      <c r="G33" s="7"/>
      <c r="H33" s="13">
        <f>H31*0.9</f>
        <v>41.859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00390625" style="20" customWidth="1"/>
    <col min="2" max="2" width="12.8515625" style="20" customWidth="1"/>
    <col min="3" max="4" width="9.140625" style="20" customWidth="1"/>
    <col min="5" max="5" width="36.28125" style="20" customWidth="1"/>
    <col min="6" max="16384" width="9.140625" style="20" customWidth="1"/>
  </cols>
  <sheetData>
    <row r="2" ht="15.75">
      <c r="A2" s="19" t="s">
        <v>36</v>
      </c>
    </row>
    <row r="3" ht="15.75">
      <c r="A3" s="19" t="s">
        <v>37</v>
      </c>
    </row>
    <row r="4" ht="15.75">
      <c r="A4" s="19" t="s">
        <v>38</v>
      </c>
    </row>
    <row r="5" ht="16.5" thickBot="1">
      <c r="A5" s="19" t="s">
        <v>49</v>
      </c>
    </row>
    <row r="6" spans="1:5" ht="19.5" thickBot="1">
      <c r="A6" s="32" t="s">
        <v>45</v>
      </c>
      <c r="B6" s="28"/>
      <c r="C6" s="28"/>
      <c r="D6" s="28"/>
      <c r="E6" s="30"/>
    </row>
    <row r="7" ht="16.5" thickBot="1"/>
    <row r="8" spans="1:5" ht="16.5" thickBot="1">
      <c r="A8" s="27" t="s">
        <v>46</v>
      </c>
      <c r="B8" s="28"/>
      <c r="C8" s="28"/>
      <c r="D8" s="30"/>
      <c r="E8" s="29" t="s">
        <v>44</v>
      </c>
    </row>
    <row r="9" spans="1:3" ht="16.5" thickBot="1">
      <c r="A9" s="21"/>
      <c r="B9" s="21"/>
      <c r="C9" s="21"/>
    </row>
    <row r="10" spans="1:6" ht="12.75" customHeight="1">
      <c r="A10" s="21"/>
      <c r="B10" s="22"/>
      <c r="C10" s="23"/>
      <c r="E10" s="37" t="s">
        <v>40</v>
      </c>
      <c r="F10" s="33"/>
    </row>
    <row r="11" spans="1:6" ht="15.75">
      <c r="A11" s="21"/>
      <c r="B11" s="22"/>
      <c r="C11" s="23"/>
      <c r="E11" s="38" t="s">
        <v>39</v>
      </c>
      <c r="F11" s="34"/>
    </row>
    <row r="12" spans="1:6" ht="15.75">
      <c r="A12" s="21"/>
      <c r="B12" s="22"/>
      <c r="C12" s="23"/>
      <c r="E12" s="39">
        <v>1632</v>
      </c>
      <c r="F12" s="35" t="s">
        <v>42</v>
      </c>
    </row>
    <row r="13" spans="1:6" ht="15.75">
      <c r="A13" s="21"/>
      <c r="B13" s="22"/>
      <c r="C13" s="23"/>
      <c r="E13" s="39">
        <v>408</v>
      </c>
      <c r="F13" s="35" t="s">
        <v>43</v>
      </c>
    </row>
    <row r="14" spans="1:6" ht="16.5" thickBot="1">
      <c r="A14" s="21"/>
      <c r="B14" s="22"/>
      <c r="C14" s="23"/>
      <c r="E14" s="40">
        <v>136</v>
      </c>
      <c r="F14" s="36" t="s">
        <v>41</v>
      </c>
    </row>
    <row r="15" spans="1:3" ht="15.75">
      <c r="A15" s="24"/>
      <c r="B15" s="25"/>
      <c r="C15" s="23"/>
    </row>
    <row r="16" spans="1:3" ht="15.75">
      <c r="A16" s="21"/>
      <c r="B16" s="21"/>
      <c r="C16" s="21"/>
    </row>
    <row r="17" ht="16.5" thickBot="1"/>
    <row r="18" spans="1:5" ht="16.5" thickBot="1">
      <c r="A18" s="27" t="s">
        <v>47</v>
      </c>
      <c r="B18" s="28"/>
      <c r="C18" s="28"/>
      <c r="D18" s="30"/>
      <c r="E18" s="31" t="s">
        <v>48</v>
      </c>
    </row>
    <row r="19" spans="1:3" ht="15.75">
      <c r="A19" s="21"/>
      <c r="B19" s="21"/>
      <c r="C19" s="21"/>
    </row>
    <row r="20" spans="1:3" ht="12.75" customHeight="1">
      <c r="A20" s="21"/>
      <c r="B20" s="22"/>
      <c r="C20" s="21"/>
    </row>
    <row r="21" spans="1:3" ht="15.75">
      <c r="A21" s="21"/>
      <c r="B21" s="22"/>
      <c r="C21" s="21"/>
    </row>
    <row r="22" spans="1:3" ht="15.75">
      <c r="A22" s="21"/>
      <c r="B22" s="22"/>
      <c r="C22" s="21"/>
    </row>
    <row r="23" spans="1:3" ht="15.75">
      <c r="A23" s="21"/>
      <c r="B23" s="22"/>
      <c r="C23" s="21"/>
    </row>
    <row r="24" spans="1:3" ht="15.75">
      <c r="A24" s="21"/>
      <c r="B24" s="22"/>
      <c r="C24" s="21"/>
    </row>
    <row r="25" spans="1:3" ht="15.75">
      <c r="A25" s="24"/>
      <c r="B25" s="26"/>
      <c r="C25" s="21"/>
    </row>
    <row r="26" spans="1:3" ht="15.75">
      <c r="A26" s="21"/>
      <c r="B26" s="21"/>
      <c r="C26" s="2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2016-12-21T08:54:07Z</cp:lastPrinted>
  <dcterms:created xsi:type="dcterms:W3CDTF">2015-05-27T06:53:47Z</dcterms:created>
  <dcterms:modified xsi:type="dcterms:W3CDTF">2016-12-21T08:56:20Z</dcterms:modified>
  <cp:category/>
  <cp:version/>
  <cp:contentType/>
  <cp:contentStatus/>
</cp:coreProperties>
</file>